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CREDIQ, S.A. DE C.V\Bolsa de Valores\"/>
    </mc:Choice>
  </mc:AlternateContent>
  <bookViews>
    <workbookView xWindow="0" yWindow="0" windowWidth="20490" windowHeight="706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79" i="1"/>
  <c r="B74" i="1"/>
  <c r="B72" i="1"/>
  <c r="B67" i="1"/>
  <c r="B65" i="1"/>
  <c r="B64" i="1"/>
  <c r="B59" i="1"/>
  <c r="B58" i="1"/>
  <c r="B56" i="1"/>
  <c r="B55" i="1"/>
  <c r="B54" i="1"/>
  <c r="B52" i="1"/>
  <c r="B47" i="1"/>
  <c r="B45" i="1"/>
  <c r="B43" i="1"/>
  <c r="B41" i="1"/>
  <c r="B37" i="1"/>
  <c r="B36" i="1"/>
  <c r="B35" i="1"/>
  <c r="B34" i="1"/>
  <c r="B33" i="1"/>
  <c r="B31" i="1"/>
  <c r="B26" i="1"/>
  <c r="B24" i="1"/>
  <c r="B22" i="1"/>
  <c r="B20" i="1"/>
  <c r="B17" i="1"/>
  <c r="B14" i="1"/>
  <c r="B13" i="1"/>
  <c r="B11" i="1"/>
  <c r="B10" i="1"/>
  <c r="B9" i="1"/>
  <c r="B68" i="1"/>
  <c r="B75" i="1" l="1"/>
  <c r="B80" i="1" s="1"/>
  <c r="B84" i="1" s="1"/>
  <c r="C62" i="1" l="1"/>
  <c r="C83" i="1"/>
  <c r="C74" i="1"/>
  <c r="C73" i="1"/>
  <c r="C72" i="1"/>
  <c r="C67" i="1"/>
  <c r="C65" i="1"/>
  <c r="C64" i="1"/>
  <c r="C59" i="1"/>
  <c r="C58" i="1"/>
  <c r="C55" i="1"/>
  <c r="C54" i="1"/>
  <c r="C52" i="1"/>
  <c r="C60" i="1" s="1"/>
  <c r="C45" i="1"/>
  <c r="C41" i="1"/>
  <c r="C48" i="1" s="1"/>
  <c r="C38" i="1"/>
  <c r="C35" i="1"/>
  <c r="C34" i="1"/>
  <c r="C33" i="1"/>
  <c r="C31" i="1"/>
  <c r="C39" i="1" s="1"/>
  <c r="C26" i="1"/>
  <c r="C25" i="1"/>
  <c r="C24" i="1"/>
  <c r="C22" i="1"/>
  <c r="C27" i="1" s="1"/>
  <c r="C20" i="1"/>
  <c r="C14" i="1"/>
  <c r="C13" i="1"/>
  <c r="C12" i="1"/>
  <c r="C11" i="1"/>
  <c r="C10" i="1"/>
  <c r="C9" i="1"/>
  <c r="C18" i="1" s="1"/>
  <c r="C49" i="1" l="1"/>
  <c r="C28" i="1"/>
  <c r="C61" i="1"/>
  <c r="C68" i="1"/>
  <c r="C75" i="1" s="1"/>
  <c r="C80" i="1" s="1"/>
  <c r="C84" i="1" s="1"/>
  <c r="B60" i="1"/>
  <c r="B48" i="1"/>
  <c r="B39" i="1"/>
  <c r="B27" i="1"/>
  <c r="B18" i="1"/>
  <c r="B62" i="1"/>
  <c r="B50" i="1"/>
  <c r="B49" i="1" l="1"/>
  <c r="B61" i="1" s="1"/>
  <c r="B28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<sst xmlns="http://schemas.openxmlformats.org/spreadsheetml/2006/main" count="82" uniqueCount="72">
  <si>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</si>
  <si>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</si>
  <si>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</si>
  <si>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</si>
  <si>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</si>
  <si>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</si>
  <si>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</si>
  <si>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</si>
  <si>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</si>
  <si>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</si>
  <si>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</si>
  <si>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</si>
  <si>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</si>
  <si>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</si>
  <si>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</si>
  <si>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</si>
  <si>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</si>
  <si>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</si>
  <si>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</si>
  <si>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</si>
  <si>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</si>
  <si>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</si>
  <si>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</si>
  <si>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</si>
  <si>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</si>
  <si>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</si>
  <si>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</si>
  <si>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</si>
  <si>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</si>
  <si>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</si>
  <si>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</si>
  <si>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</si>
  <si>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</si>
  <si>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</si>
  <si>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</si>
  <si>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</si>
  <si>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</si>
  <si>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</si>
  <si>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</si>
  <si>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</si>
  <si>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</si>
  <si>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</si>
  <si>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</si>
  <si>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</si>
  <si>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</si>
  <si>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</si>
  <si>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</si>
  <si>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</si>
  <si>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</si>
  <si>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</si>
  <si>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</si>
  <si>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</si>
  <si>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</si>
  <si>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</si>
  <si>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</si>
  <si>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</si>
  <si>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</si>
  <si>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</si>
  <si>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</si>
  <si>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</si>
  <si>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</si>
  <si>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</si>
  <si>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</si>
  <si>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</si>
  <si>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</si>
  <si>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</si>
  <si>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</si>
  <si>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</si>
  <si>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</si>
  <si>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</si>
  <si>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</si>
  <si>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AGOSTO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</si>
</sst>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4" fontId="8" fillId="0" borderId="3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165" fontId="9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6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 applyAlignment="1">
      <alignment vertical="center"/>
    </xf>
    <xf numFmtId="165" fontId="7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38" fontId="7" fillId="0" borderId="3" xfId="1" applyNumberFormat="1" applyFont="1" applyFill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165" fontId="5" fillId="0" borderId="6" xfId="1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carlos.flores/Documents/2013/Estados%20Financieros/EF%202012/Excel/EF%20DisCos%20-%20DICIEMBRE%202012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S - HT"/>
      <sheetName val="FLUJO"/>
      <sheetName val="Notas e Info"/>
      <sheetName val="ER Trimestre"/>
      <sheetName val="ER Presentación (2)"/>
      <sheetName val="FLUJO Trimestral"/>
      <sheetName val="FLUJO Presentación (2)"/>
      <sheetName val="FLUJO Trimestre"/>
      <sheetName val="ECPN AES"/>
      <sheetName val="ECPN CAESS"/>
      <sheetName val="ECPN DEUSEM"/>
      <sheetName val="ECPN EEO"/>
      <sheetName val="ECPN CLESA"/>
      <sheetName val="ER Trimestral"/>
      <sheetName val="ER Presentación"/>
      <sheetName val="FLUJO Presentación"/>
      <sheetName val="Saldos 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1"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4"/>
  <sheetViews>
    <sheetView showGridLines="0" tabSelected="1" topLeftCell="A5" workbookViewId="0">
      <selection activeCell="F19" sqref="F19"/>
    </sheetView>
  </sheetViews>
  <sheetFormatPr baseColWidth="10" defaultRowHeight="15" x14ac:dyDescent="0.25"/>
  <cols>
    <col min="1" max="1" width="71.42578125" customWidth="1"/>
    <col min="2" max="2" width="13.28515625" customWidth="1"/>
  </cols>
  <sheetData>
    <row r="3" spans="1:3" ht="20.25" x14ac:dyDescent="0.3">
      <c r="A3" s="25" t="s">
        <v>0</v>
      </c>
      <c r="B3" s="25"/>
      <c r="C3" s="25"/>
    </row>
    <row r="4" spans="1:3" ht="20.25" x14ac:dyDescent="0.3">
      <c r="A4" s="26" t="s">
        <v>71</v>
      </c>
      <c r="B4" s="26"/>
      <c r="C4" s="26"/>
    </row>
    <row r="5" spans="1:3" ht="20.25" x14ac:dyDescent="0.3">
      <c r="A5" s="27" t="s">
        <v>1</v>
      </c>
      <c r="B5" s="27"/>
      <c r="C5" s="27"/>
    </row>
    <row r="6" spans="1:3" ht="20.25" x14ac:dyDescent="0.25">
      <c r="A6" s="1" t="s">
        <v>2</v>
      </c>
      <c r="B6" s="2">
        <v>42979</v>
      </c>
      <c r="C6" s="2">
        <v>42614</v>
      </c>
    </row>
    <row r="7" spans="1:3" ht="15.75" x14ac:dyDescent="0.25">
      <c r="A7" s="3" t="s">
        <v>3</v>
      </c>
      <c r="B7" s="4"/>
      <c r="C7" s="22"/>
    </row>
    <row r="8" spans="1:3" ht="15.75" x14ac:dyDescent="0.25">
      <c r="A8" s="5" t="s">
        <v>4</v>
      </c>
      <c r="B8" s="6"/>
      <c r="C8" s="23"/>
    </row>
    <row r="9" spans="1:3" x14ac:dyDescent="0.25">
      <c r="A9" s="7" t="s">
        <v>5</v>
      </c>
      <c r="B9" s="8">
        <f>9124267.15/1000</f>
        <v>9124.2671499999997</v>
      </c>
      <c r="C9" s="18">
        <f>7606899.37/1000</f>
        <v>7606.8993700000001</v>
      </c>
    </row>
    <row r="10" spans="1:3" x14ac:dyDescent="0.25">
      <c r="A10" s="7" t="s">
        <v>6</v>
      </c>
      <c r="B10" s="8">
        <f>43459969.01/1000</f>
        <v>43459.969010000001</v>
      </c>
      <c r="C10" s="18">
        <f>30172802/1000</f>
        <v>30172.802</v>
      </c>
    </row>
    <row r="11" spans="1:3" x14ac:dyDescent="0.25">
      <c r="A11" s="7" t="s">
        <v>7</v>
      </c>
      <c r="B11" s="8">
        <f>173717.79/1000</f>
        <v>173.71779000000001</v>
      </c>
      <c r="C11" s="8">
        <f>109204.2/1000</f>
        <v>109.2042</v>
      </c>
    </row>
    <row r="12" spans="1:3" x14ac:dyDescent="0.25">
      <c r="A12" s="7" t="s">
        <v>8</v>
      </c>
      <c r="B12" s="8">
        <v>0</v>
      </c>
      <c r="C12" s="19">
        <f>50000/1000</f>
        <v>50</v>
      </c>
    </row>
    <row r="13" spans="1:3" x14ac:dyDescent="0.25">
      <c r="A13" s="7" t="s">
        <v>9</v>
      </c>
      <c r="B13" s="8">
        <f>2161254.35/1000</f>
        <v>2161.2543500000002</v>
      </c>
      <c r="C13" s="8">
        <f>1818495.43/1000</f>
        <v>1818.4954299999999</v>
      </c>
    </row>
    <row r="14" spans="1:3" x14ac:dyDescent="0.25">
      <c r="A14" s="7" t="s">
        <v>10</v>
      </c>
      <c r="B14" s="8">
        <f>1009362.55/1000</f>
        <v>1009.3625500000001</v>
      </c>
      <c r="C14" s="8">
        <f>427303.975058324/1000</f>
        <v>427.303975058324</v>
      </c>
    </row>
    <row r="15" spans="1:3" x14ac:dyDescent="0.25">
      <c r="A15" s="7" t="s">
        <v>11</v>
      </c>
      <c r="B15" s="8">
        <v>0</v>
      </c>
      <c r="C15" s="23"/>
    </row>
    <row r="16" spans="1:3" x14ac:dyDescent="0.25">
      <c r="A16" s="7" t="s">
        <v>12</v>
      </c>
      <c r="B16" s="8">
        <v>0</v>
      </c>
      <c r="C16" s="23"/>
    </row>
    <row r="17" spans="1:3" x14ac:dyDescent="0.25">
      <c r="A17" s="7" t="s">
        <v>13</v>
      </c>
      <c r="B17" s="8">
        <f>466377.27/1000</f>
        <v>466.37727000000001</v>
      </c>
      <c r="C17" s="23"/>
    </row>
    <row r="18" spans="1:3" ht="15.75" x14ac:dyDescent="0.25">
      <c r="A18" s="5" t="s">
        <v>14</v>
      </c>
      <c r="B18" s="9">
        <f>SUM(B9:B17)</f>
        <v>56394.948120000001</v>
      </c>
      <c r="C18" s="9">
        <f>SUM(C9:C17)</f>
        <v>40184.704975058332</v>
      </c>
    </row>
    <row r="19" spans="1:3" ht="15.75" x14ac:dyDescent="0.25">
      <c r="A19" s="5" t="s">
        <v>15</v>
      </c>
      <c r="B19" s="8"/>
      <c r="C19" s="23"/>
    </row>
    <row r="20" spans="1:3" x14ac:dyDescent="0.25">
      <c r="A20" s="7" t="s">
        <v>16</v>
      </c>
      <c r="B20" s="8">
        <f>2296696.61/1000</f>
        <v>2296.69661</v>
      </c>
      <c r="C20" s="8">
        <f>1829337.29/1000</f>
        <v>1829.3372899999999</v>
      </c>
    </row>
    <row r="21" spans="1:3" x14ac:dyDescent="0.25">
      <c r="A21" s="7" t="s">
        <v>17</v>
      </c>
      <c r="B21" s="8">
        <v>0</v>
      </c>
      <c r="C21" s="23"/>
    </row>
    <row r="22" spans="1:3" x14ac:dyDescent="0.25">
      <c r="A22" s="7" t="s">
        <v>18</v>
      </c>
      <c r="B22" s="8">
        <f>126871580.52/1000</f>
        <v>126871.58051999999</v>
      </c>
      <c r="C22" s="8">
        <f>124589168/1000</f>
        <v>124589.16800000001</v>
      </c>
    </row>
    <row r="23" spans="1:3" x14ac:dyDescent="0.25">
      <c r="A23" s="7" t="s">
        <v>8</v>
      </c>
      <c r="B23" s="8">
        <v>0</v>
      </c>
      <c r="C23" s="23"/>
    </row>
    <row r="24" spans="1:3" x14ac:dyDescent="0.25">
      <c r="A24" s="7" t="s">
        <v>19</v>
      </c>
      <c r="B24" s="8">
        <f>2392628.5/1000</f>
        <v>2392.6284999999998</v>
      </c>
      <c r="C24" s="8">
        <f>1714996.96/1000</f>
        <v>1714.9969599999999</v>
      </c>
    </row>
    <row r="25" spans="1:3" x14ac:dyDescent="0.25">
      <c r="A25" s="7" t="s">
        <v>20</v>
      </c>
      <c r="B25" s="8">
        <v>0</v>
      </c>
      <c r="C25" s="8">
        <f>158652.65/1000</f>
        <v>158.65264999999999</v>
      </c>
    </row>
    <row r="26" spans="1:3" x14ac:dyDescent="0.25">
      <c r="A26" s="7" t="s">
        <v>13</v>
      </c>
      <c r="B26" s="8">
        <f>54472/1000</f>
        <v>54.472000000000001</v>
      </c>
      <c r="C26" s="8">
        <f>313935/1000</f>
        <v>313.935</v>
      </c>
    </row>
    <row r="27" spans="1:3" ht="15.75" x14ac:dyDescent="0.25">
      <c r="A27" s="5" t="s">
        <v>21</v>
      </c>
      <c r="B27" s="9">
        <f>SUM(B20:B26)</f>
        <v>131615.37763</v>
      </c>
      <c r="C27" s="9">
        <f>SUM(C20:C26)</f>
        <v>128606.08990000001</v>
      </c>
    </row>
    <row r="28" spans="1:3" ht="15.75" x14ac:dyDescent="0.25">
      <c r="A28" s="5" t="s">
        <v>22</v>
      </c>
      <c r="B28" s="9">
        <f>+B18+B27</f>
        <v>188010.32575000002</v>
      </c>
      <c r="C28" s="9">
        <f>+C18+C27</f>
        <v>168790.79487505835</v>
      </c>
    </row>
    <row r="29" spans="1:3" ht="15.75" x14ac:dyDescent="0.25">
      <c r="A29" s="3" t="s">
        <v>23</v>
      </c>
      <c r="B29" s="8"/>
      <c r="C29" s="23"/>
    </row>
    <row r="30" spans="1:3" ht="15.75" x14ac:dyDescent="0.25">
      <c r="A30" s="5" t="s">
        <v>24</v>
      </c>
      <c r="B30" s="8"/>
      <c r="C30" s="23"/>
    </row>
    <row r="31" spans="1:3" x14ac:dyDescent="0.25">
      <c r="A31" s="7" t="s">
        <v>25</v>
      </c>
      <c r="B31" s="8">
        <f>731137.03/1000</f>
        <v>731.13702999999998</v>
      </c>
      <c r="C31" s="8">
        <f>2281195.32/1000</f>
        <v>2281.1953199999998</v>
      </c>
    </row>
    <row r="32" spans="1:3" x14ac:dyDescent="0.25">
      <c r="A32" s="7" t="s">
        <v>26</v>
      </c>
      <c r="B32" s="8">
        <v>0</v>
      </c>
      <c r="C32" s="23"/>
    </row>
    <row r="33" spans="1:3" x14ac:dyDescent="0.25">
      <c r="A33" s="7" t="s">
        <v>27</v>
      </c>
      <c r="B33" s="8">
        <f>51129674.17/1000</f>
        <v>51129.674169999998</v>
      </c>
      <c r="C33" s="8">
        <f>45471850.0450583/1000</f>
        <v>45471.850045058301</v>
      </c>
    </row>
    <row r="34" spans="1:3" x14ac:dyDescent="0.25">
      <c r="A34" s="7" t="s">
        <v>28</v>
      </c>
      <c r="B34" s="8">
        <f>25102170.39/1000</f>
        <v>25102.170389999999</v>
      </c>
      <c r="C34" s="8">
        <f>22054575.36/1000</f>
        <v>22054.575359999999</v>
      </c>
    </row>
    <row r="35" spans="1:3" x14ac:dyDescent="0.25">
      <c r="A35" s="7" t="s">
        <v>29</v>
      </c>
      <c r="B35" s="8">
        <f>3278236.2/1000</f>
        <v>3278.2362000000003</v>
      </c>
      <c r="C35" s="8">
        <f>4121216.17/1000</f>
        <v>4121.2161699999997</v>
      </c>
    </row>
    <row r="36" spans="1:3" x14ac:dyDescent="0.25">
      <c r="A36" s="7" t="s">
        <v>12</v>
      </c>
      <c r="B36" s="8">
        <f>2384148.92/1000</f>
        <v>2384.1489200000001</v>
      </c>
      <c r="C36" s="23"/>
    </row>
    <row r="37" spans="1:3" x14ac:dyDescent="0.25">
      <c r="A37" s="7" t="s">
        <v>30</v>
      </c>
      <c r="B37" s="8">
        <f>2377690.57/1000</f>
        <v>2377.6905699999998</v>
      </c>
      <c r="C37" s="23"/>
    </row>
    <row r="38" spans="1:3" x14ac:dyDescent="0.25">
      <c r="A38" s="7" t="s">
        <v>31</v>
      </c>
      <c r="B38" s="8"/>
      <c r="C38" s="8">
        <f>1891610.34/1000</f>
        <v>1891.6103400000002</v>
      </c>
    </row>
    <row r="39" spans="1:3" ht="15.75" x14ac:dyDescent="0.25">
      <c r="A39" s="5" t="s">
        <v>32</v>
      </c>
      <c r="B39" s="9">
        <f>SUM(B31:B37)</f>
        <v>85003.057280000008</v>
      </c>
      <c r="C39" s="9">
        <f>SUM(C31:C38)</f>
        <v>75820.447235058295</v>
      </c>
    </row>
    <row r="40" spans="1:3" ht="15.75" x14ac:dyDescent="0.25">
      <c r="A40" s="5" t="s">
        <v>33</v>
      </c>
      <c r="B40" s="10"/>
      <c r="C40" s="23"/>
    </row>
    <row r="41" spans="1:3" x14ac:dyDescent="0.25">
      <c r="A41" s="7" t="s">
        <v>34</v>
      </c>
      <c r="B41" s="8">
        <f>69072045.99/1000</f>
        <v>69072.045989999999</v>
      </c>
      <c r="C41" s="8">
        <f>66478348/1000</f>
        <v>66478.347999999998</v>
      </c>
    </row>
    <row r="42" spans="1:3" x14ac:dyDescent="0.25">
      <c r="A42" s="7" t="s">
        <v>29</v>
      </c>
      <c r="B42" s="8"/>
      <c r="C42" s="23"/>
    </row>
    <row r="43" spans="1:3" x14ac:dyDescent="0.25">
      <c r="A43" s="7" t="s">
        <v>28</v>
      </c>
      <c r="B43" s="8">
        <f>3834800/1000</f>
        <v>3834.8</v>
      </c>
      <c r="C43" s="23"/>
    </row>
    <row r="44" spans="1:3" x14ac:dyDescent="0.25">
      <c r="A44" s="7" t="s">
        <v>35</v>
      </c>
      <c r="B44" s="8">
        <v>0</v>
      </c>
      <c r="C44" s="21">
        <v>29.388000000000002</v>
      </c>
    </row>
    <row r="45" spans="1:3" x14ac:dyDescent="0.25">
      <c r="A45" s="7" t="s">
        <v>20</v>
      </c>
      <c r="B45" s="8">
        <f>19214.85/1000</f>
        <v>19.214849999999998</v>
      </c>
      <c r="C45" s="8">
        <f>81227.04/1000</f>
        <v>81.227039999999988</v>
      </c>
    </row>
    <row r="46" spans="1:3" x14ac:dyDescent="0.25">
      <c r="A46" s="7" t="s">
        <v>31</v>
      </c>
      <c r="B46" s="8">
        <v>0</v>
      </c>
      <c r="C46" s="23"/>
    </row>
    <row r="47" spans="1:3" x14ac:dyDescent="0.25">
      <c r="A47" s="7" t="s">
        <v>30</v>
      </c>
      <c r="B47" s="8">
        <f>56270.45/1000</f>
        <v>56.270449999999997</v>
      </c>
      <c r="C47" s="23"/>
    </row>
    <row r="48" spans="1:3" ht="15.75" x14ac:dyDescent="0.25">
      <c r="A48" s="5" t="s">
        <v>36</v>
      </c>
      <c r="B48" s="9">
        <f>SUM(B41:B47)</f>
        <v>72982.331290000002</v>
      </c>
      <c r="C48" s="9">
        <f>SUM(C41:C47)</f>
        <v>66588.963040000002</v>
      </c>
    </row>
    <row r="49" spans="1:3" ht="15.75" x14ac:dyDescent="0.25">
      <c r="A49" s="5" t="s">
        <v>37</v>
      </c>
      <c r="B49" s="9">
        <f>+B48+B39</f>
        <v>157985.38857000001</v>
      </c>
      <c r="C49" s="9">
        <f>+C48+C39</f>
        <v>142409.4102750583</v>
      </c>
    </row>
    <row r="50" spans="1:3" x14ac:dyDescent="0.25">
      <c r="A50" s="7" t="s">
        <v>38</v>
      </c>
      <c r="B50" s="8">
        <f>+[1]BG!$Q$61</f>
        <v>0</v>
      </c>
      <c r="C50" s="23"/>
    </row>
    <row r="51" spans="1:3" ht="15.75" x14ac:dyDescent="0.25">
      <c r="A51" s="3" t="s">
        <v>39</v>
      </c>
      <c r="B51" s="8"/>
      <c r="C51" s="23"/>
    </row>
    <row r="52" spans="1:3" x14ac:dyDescent="0.25">
      <c r="A52" s="7" t="s">
        <v>40</v>
      </c>
      <c r="B52" s="8">
        <f>14700100/1000</f>
        <v>14700.1</v>
      </c>
      <c r="C52" s="19">
        <f>14700100/1000</f>
        <v>14700.1</v>
      </c>
    </row>
    <row r="53" spans="1:3" x14ac:dyDescent="0.25">
      <c r="A53" s="7" t="s">
        <v>41</v>
      </c>
      <c r="B53" s="8">
        <v>0</v>
      </c>
      <c r="C53" s="23"/>
    </row>
    <row r="54" spans="1:3" x14ac:dyDescent="0.25">
      <c r="A54" s="7" t="s">
        <v>42</v>
      </c>
      <c r="B54" s="8">
        <f>2940399.72/1000</f>
        <v>2940.3997200000003</v>
      </c>
      <c r="C54" s="19">
        <f>2549736/1000</f>
        <v>2549.7359999999999</v>
      </c>
    </row>
    <row r="55" spans="1:3" x14ac:dyDescent="0.25">
      <c r="A55" s="7" t="s">
        <v>43</v>
      </c>
      <c r="B55" s="8">
        <f>3293065.94/1000</f>
        <v>3293.06594</v>
      </c>
      <c r="C55" s="19">
        <f>1316745.76/1000</f>
        <v>1316.74576</v>
      </c>
    </row>
    <row r="56" spans="1:3" x14ac:dyDescent="0.25">
      <c r="A56" s="7" t="s">
        <v>44</v>
      </c>
      <c r="B56" s="8">
        <f>54472/1000</f>
        <v>54.472000000000001</v>
      </c>
      <c r="C56" s="23"/>
    </row>
    <row r="57" spans="1:3" x14ac:dyDescent="0.25">
      <c r="A57" s="7" t="s">
        <v>45</v>
      </c>
      <c r="B57" s="8">
        <v>0</v>
      </c>
      <c r="C57" s="23"/>
    </row>
    <row r="58" spans="1:3" x14ac:dyDescent="0.25">
      <c r="A58" s="7" t="s">
        <v>46</v>
      </c>
      <c r="B58" s="8">
        <f>6303627.65/1000</f>
        <v>6303.6276500000004</v>
      </c>
      <c r="C58" s="19">
        <f>5235540.98/1000</f>
        <v>5235.5409800000007</v>
      </c>
    </row>
    <row r="59" spans="1:3" x14ac:dyDescent="0.25">
      <c r="A59" s="7" t="s">
        <v>47</v>
      </c>
      <c r="B59" s="8">
        <f>2733271.87/1000</f>
        <v>2733.27187</v>
      </c>
      <c r="C59" s="19">
        <f>2579371.34/1000</f>
        <v>2579.3713399999997</v>
      </c>
    </row>
    <row r="60" spans="1:3" ht="15.75" x14ac:dyDescent="0.25">
      <c r="A60" s="5" t="s">
        <v>48</v>
      </c>
      <c r="B60" s="9">
        <f>SUM(B52:B59)</f>
        <v>30024.937180000004</v>
      </c>
      <c r="C60" s="9">
        <f>SUM(C52:C59)</f>
        <v>26381.494080000004</v>
      </c>
    </row>
    <row r="61" spans="1:3" ht="15.75" x14ac:dyDescent="0.25">
      <c r="A61" s="5" t="s">
        <v>49</v>
      </c>
      <c r="B61" s="9">
        <f>+B60+B49+B50</f>
        <v>188010.32575000002</v>
      </c>
      <c r="C61" s="9">
        <f>+C60+C49+C50</f>
        <v>168790.9043550583</v>
      </c>
    </row>
    <row r="62" spans="1:3" ht="20.25" x14ac:dyDescent="0.25">
      <c r="A62" s="11" t="s">
        <v>50</v>
      </c>
      <c r="B62" s="12">
        <f>B6</f>
        <v>42979</v>
      </c>
      <c r="C62" s="12">
        <f>C6</f>
        <v>42614</v>
      </c>
    </row>
    <row r="63" spans="1:3" ht="15.75" x14ac:dyDescent="0.25">
      <c r="A63" s="5" t="s">
        <v>51</v>
      </c>
      <c r="B63" s="13"/>
      <c r="C63" s="23"/>
    </row>
    <row r="64" spans="1:3" x14ac:dyDescent="0.25">
      <c r="A64" s="7" t="s">
        <v>52</v>
      </c>
      <c r="B64" s="8">
        <f>23663939.74/1000</f>
        <v>23663.939739999998</v>
      </c>
      <c r="C64" s="19">
        <f>18177363.91/1000</f>
        <v>18177.36391</v>
      </c>
    </row>
    <row r="65" spans="1:3" x14ac:dyDescent="0.25">
      <c r="A65" s="7" t="s">
        <v>53</v>
      </c>
      <c r="B65" s="8">
        <f>88271.5/1000</f>
        <v>88.271500000000003</v>
      </c>
      <c r="C65" s="19">
        <f>675918.51/1000</f>
        <v>675.91850999999997</v>
      </c>
    </row>
    <row r="66" spans="1:3" x14ac:dyDescent="0.25">
      <c r="A66" s="7" t="s">
        <v>54</v>
      </c>
      <c r="B66" s="8">
        <v>0</v>
      </c>
      <c r="C66" s="23"/>
    </row>
    <row r="67" spans="1:3" ht="15.75" x14ac:dyDescent="0.25">
      <c r="A67" s="5" t="s">
        <v>55</v>
      </c>
      <c r="B67" s="8">
        <f>-7426897.75/1000</f>
        <v>-7426.8977500000001</v>
      </c>
      <c r="C67" s="20">
        <f>+-6106603.93/1000</f>
        <v>-6106.6039299999993</v>
      </c>
    </row>
    <row r="68" spans="1:3" ht="15.75" x14ac:dyDescent="0.25">
      <c r="A68" s="5" t="s">
        <v>56</v>
      </c>
      <c r="B68" s="20">
        <f>+B64+B67+B65</f>
        <v>16325.313489999999</v>
      </c>
      <c r="C68" s="20">
        <f>+C64+C67+C65</f>
        <v>12746.67849</v>
      </c>
    </row>
    <row r="69" spans="1:3" ht="15.75" x14ac:dyDescent="0.25">
      <c r="A69" s="14" t="s">
        <v>54</v>
      </c>
      <c r="B69" s="9"/>
      <c r="C69" s="23"/>
    </row>
    <row r="70" spans="1:3" ht="15.75" x14ac:dyDescent="0.25">
      <c r="A70" s="5" t="s">
        <v>57</v>
      </c>
      <c r="B70" s="9"/>
      <c r="C70" s="23"/>
    </row>
    <row r="71" spans="1:3" x14ac:dyDescent="0.25">
      <c r="A71" s="7" t="s">
        <v>58</v>
      </c>
      <c r="B71" s="8">
        <v>0</v>
      </c>
      <c r="C71" s="23"/>
    </row>
    <row r="72" spans="1:3" x14ac:dyDescent="0.25">
      <c r="A72" s="7" t="s">
        <v>59</v>
      </c>
      <c r="B72" s="8">
        <f>-10170719.32/1000</f>
        <v>-10170.71932</v>
      </c>
      <c r="C72" s="19">
        <f>-5192533/1000</f>
        <v>-5192.5330000000004</v>
      </c>
    </row>
    <row r="73" spans="1:3" x14ac:dyDescent="0.25">
      <c r="A73" s="7" t="s">
        <v>60</v>
      </c>
      <c r="B73" s="8">
        <v>0</v>
      </c>
      <c r="C73" s="19">
        <f>-2790906/1000</f>
        <v>-2790.9059999999999</v>
      </c>
    </row>
    <row r="74" spans="1:3" x14ac:dyDescent="0.25">
      <c r="A74" s="7" t="s">
        <v>61</v>
      </c>
      <c r="B74" s="8">
        <f>-757825.72/1000</f>
        <v>-757.82571999999993</v>
      </c>
      <c r="C74" s="19">
        <f>-434012.18/1000</f>
        <v>-434.01218</v>
      </c>
    </row>
    <row r="75" spans="1:3" ht="15.75" x14ac:dyDescent="0.25">
      <c r="A75" s="5" t="s">
        <v>62</v>
      </c>
      <c r="B75" s="20">
        <f>SUM(B68:B74)</f>
        <v>5396.7684499999987</v>
      </c>
      <c r="C75" s="20">
        <f>SUM(C68:C74)</f>
        <v>4329.2273100000002</v>
      </c>
    </row>
    <row r="76" spans="1:3" x14ac:dyDescent="0.25">
      <c r="A76" s="7" t="s">
        <v>63</v>
      </c>
      <c r="B76" s="8"/>
      <c r="C76" s="23"/>
    </row>
    <row r="77" spans="1:3" x14ac:dyDescent="0.25">
      <c r="A77" s="7" t="s">
        <v>64</v>
      </c>
      <c r="B77" s="15"/>
      <c r="C77" s="23"/>
    </row>
    <row r="78" spans="1:3" x14ac:dyDescent="0.25">
      <c r="A78" s="7" t="s">
        <v>65</v>
      </c>
      <c r="B78" s="15"/>
      <c r="C78" s="23"/>
    </row>
    <row r="79" spans="1:3" x14ac:dyDescent="0.25">
      <c r="A79" s="7" t="s">
        <v>66</v>
      </c>
      <c r="B79" s="8">
        <f>-259514.93/1000</f>
        <v>-259.51492999999999</v>
      </c>
      <c r="C79" s="23"/>
    </row>
    <row r="80" spans="1:3" ht="15.75" x14ac:dyDescent="0.25">
      <c r="A80" s="5" t="s">
        <v>67</v>
      </c>
      <c r="B80" s="20">
        <f>SUM(B75:B79)</f>
        <v>5137.2535199999984</v>
      </c>
      <c r="C80" s="20">
        <f>SUM(C75:C79)</f>
        <v>4329.2273100000002</v>
      </c>
    </row>
    <row r="81" spans="1:3" x14ac:dyDescent="0.25">
      <c r="A81" s="7" t="s">
        <v>68</v>
      </c>
      <c r="B81" s="15"/>
      <c r="C81" s="23"/>
    </row>
    <row r="82" spans="1:3" x14ac:dyDescent="0.25">
      <c r="A82" s="7" t="s">
        <v>42</v>
      </c>
      <c r="B82" s="15"/>
      <c r="C82" s="23"/>
    </row>
    <row r="83" spans="1:3" x14ac:dyDescent="0.25">
      <c r="A83" s="7" t="s">
        <v>69</v>
      </c>
      <c r="B83" s="8">
        <f>-2403981.65/1000</f>
        <v>-2403.9816499999997</v>
      </c>
      <c r="C83" s="19">
        <f>-1749856.15/1000</f>
        <v>-1749.8561499999998</v>
      </c>
    </row>
    <row r="84" spans="1:3" ht="15.75" x14ac:dyDescent="0.25">
      <c r="A84" s="16" t="s">
        <v>70</v>
      </c>
      <c r="B84" s="17">
        <f>SUM(B80:B83)</f>
        <v>2733.2718699999987</v>
      </c>
      <c r="C84" s="24">
        <f>SUM(C80:C83)</f>
        <v>2579.3711600000006</v>
      </c>
    </row>
  </sheetData>
  <protectedRanges>
    <protectedRange password="CAF3" sqref="A4" name="Rango11_1_1"/>
    <protectedRange password="C746" sqref="B63 B60:C61" name="Rango1_14"/>
    <protectedRange password="C746" sqref="B64:B67 B72:B74 B79 B83 B9:B47 B52:B59 C18 C27:C28 C39" name="Rango1_4"/>
    <protectedRange password="C746" sqref="B48:B51 C48:C49" name="Rango1_11"/>
    <protectedRange password="CAF3" sqref="B6:C6 B62:C62" name="Rango14_1"/>
    <protectedRange password="C594" sqref="C12" name="Rango1_1"/>
    <protectedRange password="C594" sqref="C58" name="Rango1_5"/>
  </protectedRanges>
  <mergeCells count="3">
    <mergeCell ref="A3:C3"/>
    <mergeCell ref="A4:C4"/>
    <mergeCell ref="A5:C5"/>
  </mergeCells>
  <pageMargins left="0.82677165354330717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2017-10-25T16:44:09Z</cp:lastPrinted>
  <dcterms:created xsi:type="dcterms:W3CDTF">2017-08-01T03:24:49Z</dcterms:created>
  <dcterms:modified xsi:type="dcterms:W3CDTF">2017-10-25T16:45:10Z</dcterms:modified>
</cp:coreProperties>
</file>